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<sst xmlns="http://schemas.openxmlformats.org/spreadsheetml/2006/main" count="48" uniqueCount="45">
  <si>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</si>
  <si>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</si>
  <si>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</si>
  <si>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</si>
  <si>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</si>
  <si>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</si>
  <si>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</si>
  <si>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</si>
  <si>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</si>
  <si>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</si>
  <si>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</si>
  <si>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</si>
  <si>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</si>
  <si>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</si>
  <si>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</si>
  <si>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</si>
  <si>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</si>
  <si>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</si>
  <si>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</si>
  <si>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</si>
  <si>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</si>
  <si>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</si>
  <si>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</si>
  <si>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</si>
  <si>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</si>
  <si>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</si>
  <si>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</si>
  <si>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</si>
  <si>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</si>
  <si>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</si>
  <si>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</si>
  <si>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</si>
  <si>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</si>
  <si>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</si>
  <si>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</si>
  <si>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</si>
  <si>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</si>
  <si>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</si>
  <si>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</si>
  <si>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</si>
  <si>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</si>
  <si>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</si>
  <si>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26.12.2014</t>
  </si>
  <si>
    <t>Касові видатки станом на 26.12.2014</t>
  </si>
  <si>
    <t xml:space="preserve">за рахунок субвенції з державного бюджету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</si>
</sst>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6" fontId="22" fillId="25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69" fontId="22" fillId="0" borderId="10" xfId="0" applyNumberFormat="1" applyFont="1" applyFill="1" applyBorder="1" applyAlignment="1">
      <alignment horizontal="center"/>
    </xf>
    <xf numFmtId="171" fontId="22" fillId="24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0" fontId="28" fillId="24" borderId="0" xfId="54" applyFont="1" applyFill="1" applyBorder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8" fillId="24" borderId="10" xfId="0" applyFont="1" applyFill="1" applyBorder="1" applyAlignment="1">
      <alignment horizontal="center"/>
    </xf>
    <xf numFmtId="4" fontId="31" fillId="0" borderId="0" xfId="0" applyNumberFormat="1" applyFont="1" applyBorder="1" applyAlignment="1">
      <alignment horizontal="right"/>
    </xf>
    <xf numFmtId="171" fontId="32" fillId="0" borderId="0" xfId="54" applyNumberFormat="1" applyFont="1">
      <alignment/>
      <protection/>
    </xf>
    <xf numFmtId="171" fontId="21" fillId="0" borderId="0" xfId="54" applyNumberFormat="1" applyFont="1">
      <alignment/>
      <protection/>
    </xf>
    <xf numFmtId="174" fontId="21" fillId="0" borderId="0" xfId="54" applyNumberFormat="1" applyFont="1">
      <alignment/>
      <protection/>
    </xf>
    <xf numFmtId="4" fontId="21" fillId="0" borderId="0" xfId="54" applyNumberFormat="1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1">
          <cell r="E51">
            <v>13374</v>
          </cell>
        </row>
      </sheetData>
      <sheetData sheetId="6">
        <row r="7">
          <cell r="J7">
            <v>2873.522570000001</v>
          </cell>
        </row>
        <row r="64">
          <cell r="J64">
            <v>1295.2473599999998</v>
          </cell>
        </row>
        <row r="65">
          <cell r="J65">
            <v>170.05176</v>
          </cell>
          <cell r="L65">
            <v>170.05176</v>
          </cell>
        </row>
        <row r="66">
          <cell r="J66">
            <v>928.6955999999999</v>
          </cell>
          <cell r="L66">
            <v>928.6955999999999</v>
          </cell>
        </row>
        <row r="67">
          <cell r="J67">
            <v>196.5</v>
          </cell>
        </row>
        <row r="69">
          <cell r="J69">
            <v>59.196</v>
          </cell>
        </row>
        <row r="74">
          <cell r="J74">
            <v>636.342</v>
          </cell>
          <cell r="L74">
            <v>547.06608</v>
          </cell>
        </row>
      </sheetData>
      <sheetData sheetId="7">
        <row r="10">
          <cell r="C10">
            <v>2075.8078100000002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H1" sqref="H1:H1638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5" customWidth="1"/>
    <col min="4" max="4" width="20.375" style="3" customWidth="1"/>
    <col min="5" max="5" width="18.75390625" style="3" hidden="1" customWidth="1"/>
    <col min="6" max="6" width="14.375" style="3" customWidth="1"/>
    <col min="7" max="7" width="15.75390625" style="3" hidden="1" customWidth="1"/>
    <col min="8" max="16384" width="9.00390625" style="3" customWidth="1"/>
  </cols>
  <sheetData>
    <row r="1" spans="1:6" ht="26.25" customHeight="1">
      <c r="A1" s="82"/>
      <c r="B1" s="82"/>
      <c r="C1" s="82"/>
      <c r="D1" s="82"/>
      <c r="E1" s="82"/>
      <c r="F1" s="82"/>
    </row>
    <row r="2" spans="1:6" ht="39" customHeight="1">
      <c r="A2" s="85" t="s">
        <v>35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33</v>
      </c>
    </row>
    <row r="4" spans="1:6" ht="95.25" customHeight="1">
      <c r="A4" s="79" t="s">
        <v>0</v>
      </c>
      <c r="B4" s="79" t="s">
        <v>14</v>
      </c>
      <c r="C4" s="80" t="s">
        <v>36</v>
      </c>
      <c r="D4" s="59" t="s">
        <v>42</v>
      </c>
      <c r="E4" s="81" t="s">
        <v>43</v>
      </c>
      <c r="F4" s="81" t="s">
        <v>34</v>
      </c>
    </row>
    <row r="5" spans="1:6" s="6" customFormat="1" ht="21" customHeight="1" hidden="1">
      <c r="A5" s="79"/>
      <c r="B5" s="79"/>
      <c r="C5" s="80"/>
      <c r="D5" s="8"/>
      <c r="E5" s="81"/>
      <c r="F5" s="81"/>
    </row>
    <row r="6" spans="1:6" ht="16.5" customHeight="1">
      <c r="A6" s="60">
        <v>1</v>
      </c>
      <c r="B6" s="60">
        <v>2</v>
      </c>
      <c r="C6" s="60">
        <v>3</v>
      </c>
      <c r="D6" s="61">
        <v>4</v>
      </c>
      <c r="E6" s="61"/>
      <c r="F6" s="61">
        <v>5</v>
      </c>
    </row>
    <row r="7" spans="1:7" ht="32.25" customHeight="1">
      <c r="A7" s="92" t="s">
        <v>15</v>
      </c>
      <c r="B7" s="92"/>
      <c r="C7" s="92"/>
      <c r="D7" s="12"/>
      <c r="E7" s="62"/>
      <c r="F7" s="63"/>
      <c r="G7" s="6"/>
    </row>
    <row r="8" spans="1:7" ht="37.5">
      <c r="A8" s="10"/>
      <c r="B8" s="11" t="s">
        <v>37</v>
      </c>
      <c r="C8" s="12">
        <v>3671.5</v>
      </c>
      <c r="D8" s="13">
        <v>1644.46749</v>
      </c>
      <c r="E8" s="12"/>
      <c r="F8" s="14">
        <f>D8/C8</f>
        <v>0.4479007190521585</v>
      </c>
      <c r="G8" s="93"/>
    </row>
    <row r="9" spans="1:7" ht="57" customHeight="1">
      <c r="A9" s="10"/>
      <c r="B9" s="11" t="s">
        <v>38</v>
      </c>
      <c r="C9" s="12">
        <v>268.1</v>
      </c>
      <c r="D9" s="13">
        <v>308.5726</v>
      </c>
      <c r="E9" s="12"/>
      <c r="F9" s="14">
        <f>D9/C9</f>
        <v>1.1509608355091383</v>
      </c>
      <c r="G9" s="6"/>
    </row>
    <row r="10" spans="1:6" ht="37.5">
      <c r="A10" s="10"/>
      <c r="B10" s="11" t="s">
        <v>39</v>
      </c>
      <c r="C10" s="73">
        <v>13374</v>
      </c>
      <c r="D10" s="13">
        <f>'[1]облік по субвенції '!E51</f>
        <v>13374</v>
      </c>
      <c r="E10" s="13"/>
      <c r="F10" s="14">
        <f>D10/C10</f>
        <v>1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15327.04009</v>
      </c>
      <c r="E11" s="17"/>
      <c r="F11" s="18">
        <f>D11/C11</f>
        <v>0.8852601475140931</v>
      </c>
    </row>
    <row r="12" spans="1:6" ht="18.75" hidden="1">
      <c r="A12" s="10"/>
      <c r="B12" s="20" t="s">
        <v>17</v>
      </c>
      <c r="C12" s="73"/>
      <c r="D12" s="13"/>
      <c r="E12" s="13"/>
      <c r="F12" s="21" t="e">
        <f aca="true" t="shared" si="0" ref="F12:F17">D12/C12</f>
        <v>#DIV/0!</v>
      </c>
    </row>
    <row r="13" spans="1:6" ht="18.75" hidden="1">
      <c r="A13" s="10"/>
      <c r="B13" s="9" t="s">
        <v>18</v>
      </c>
      <c r="C13" s="74">
        <f>C11+C12</f>
        <v>17313.6</v>
      </c>
      <c r="D13" s="22"/>
      <c r="E13" s="22"/>
      <c r="F13" s="21">
        <f t="shared" si="0"/>
        <v>0</v>
      </c>
    </row>
    <row r="14" spans="1:6" ht="12.75" customHeight="1" hidden="1">
      <c r="A14" s="23"/>
      <c r="B14" s="25"/>
      <c r="C14" s="26"/>
      <c r="D14" s="22"/>
      <c r="E14" s="22"/>
      <c r="F14" s="21" t="e">
        <f t="shared" si="0"/>
        <v>#DIV/0!</v>
      </c>
    </row>
    <row r="15" spans="1:6" ht="18.75">
      <c r="A15" s="23"/>
      <c r="B15" s="27" t="s">
        <v>19</v>
      </c>
      <c r="C15" s="26">
        <v>12100.27025</v>
      </c>
      <c r="D15" s="26"/>
      <c r="E15" s="26"/>
      <c r="F15" s="14"/>
    </row>
    <row r="16" spans="1:6" s="19" customFormat="1" ht="36" customHeight="1">
      <c r="A16" s="24"/>
      <c r="B16" s="28" t="s">
        <v>20</v>
      </c>
      <c r="C16" s="29">
        <v>7173.55544</v>
      </c>
      <c r="D16" s="29"/>
      <c r="E16" s="29"/>
      <c r="F16" s="14"/>
    </row>
    <row r="17" spans="1:6" s="34" customFormat="1" ht="18.75">
      <c r="A17" s="30"/>
      <c r="B17" s="31" t="s">
        <v>18</v>
      </c>
      <c r="C17" s="32">
        <f>C11+C15</f>
        <v>29413.87025</v>
      </c>
      <c r="D17" s="32">
        <f>D11+D15</f>
        <v>15327.04009</v>
      </c>
      <c r="E17" s="32"/>
      <c r="F17" s="33">
        <f t="shared" si="0"/>
        <v>0.521082059576978</v>
      </c>
    </row>
    <row r="18" spans="1:6" s="34" customFormat="1" ht="18.75">
      <c r="A18" s="56"/>
      <c r="B18" s="35" t="s">
        <v>31</v>
      </c>
      <c r="C18" s="57"/>
      <c r="D18" s="57">
        <f>D19+D20</f>
        <v>19127.89748</v>
      </c>
      <c r="E18" s="57"/>
      <c r="F18" s="58"/>
    </row>
    <row r="19" spans="1:6" s="37" customFormat="1" ht="18.75">
      <c r="A19" s="23"/>
      <c r="B19" s="28" t="s">
        <v>32</v>
      </c>
      <c r="C19" s="26"/>
      <c r="D19" s="64">
        <f>C15-C16+D8+D9-D25-D27-D28-D29-D30-D31-D35-D37-'[1]зведена'!G17</f>
        <v>3444.6499699999986</v>
      </c>
      <c r="E19" s="64"/>
      <c r="F19" s="36"/>
    </row>
    <row r="20" spans="1:6" s="34" customFormat="1" ht="18.75">
      <c r="A20" s="23"/>
      <c r="B20" s="28" t="s">
        <v>44</v>
      </c>
      <c r="C20" s="26"/>
      <c r="D20" s="26">
        <f>C16+D10-D41-D26-'[1]перелік об. по субв'!J64</f>
        <v>15683.24751</v>
      </c>
      <c r="E20" s="26"/>
      <c r="F20" s="36"/>
    </row>
    <row r="21" spans="1:6" s="34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4" customFormat="1" ht="25.5" customHeight="1">
      <c r="A22" s="89" t="s">
        <v>22</v>
      </c>
      <c r="B22" s="90"/>
      <c r="C22" s="90"/>
      <c r="D22" s="90"/>
      <c r="E22" s="90"/>
      <c r="F22" s="91"/>
    </row>
    <row r="23" spans="1:10" ht="37.5" customHeight="1">
      <c r="A23" s="38">
        <v>1</v>
      </c>
      <c r="B23" s="39" t="s">
        <v>23</v>
      </c>
      <c r="C23" s="68">
        <f>C24+C34</f>
        <v>24758.15625</v>
      </c>
      <c r="D23" s="68">
        <f>D24+D34</f>
        <v>7603.874860000002</v>
      </c>
      <c r="E23" s="68">
        <f>E24+E34</f>
        <v>6614.64162</v>
      </c>
      <c r="F23" s="18">
        <f>D23/C23</f>
        <v>0.3071260550752846</v>
      </c>
      <c r="G23" s="78"/>
      <c r="H23" s="78"/>
      <c r="I23" s="78"/>
      <c r="J23" s="78"/>
    </row>
    <row r="24" spans="1:7" ht="18.75">
      <c r="A24" s="41" t="s">
        <v>9</v>
      </c>
      <c r="B24" s="42" t="s">
        <v>12</v>
      </c>
      <c r="C24" s="69">
        <f>C25+C26+C27+C28+C29+C30+C31</f>
        <v>10632.38614</v>
      </c>
      <c r="D24" s="69">
        <f>D25+D26+D27+D28+D29+D30+D31</f>
        <v>5362.393170000002</v>
      </c>
      <c r="E24" s="67">
        <f>SUM(E25:E31)</f>
        <v>4417.919260000001</v>
      </c>
      <c r="F24" s="36">
        <f>D24/C24</f>
        <v>0.504345224053347</v>
      </c>
      <c r="G24" s="94">
        <f>G25+G26</f>
        <v>944.4739100000011</v>
      </c>
    </row>
    <row r="25" spans="1:7" ht="37.5">
      <c r="A25" s="41"/>
      <c r="B25" s="1" t="s">
        <v>1</v>
      </c>
      <c r="C25" s="66">
        <f>939.6+1000+500+682.8027</f>
        <v>3122.4026999999996</v>
      </c>
      <c r="D25" s="66">
        <f>'[1]ЧЕЛУАШ'!C10</f>
        <v>2075.8078100000002</v>
      </c>
      <c r="E25" s="66">
        <f>1767.01979+21.26376+29.26048+41+39.48+8.72107</f>
        <v>1906.7451</v>
      </c>
      <c r="F25" s="36">
        <f>D25/C25</f>
        <v>0.664811047594854</v>
      </c>
      <c r="G25" s="95">
        <f>D25-E25</f>
        <v>169.06271000000015</v>
      </c>
    </row>
    <row r="26" spans="1:7" ht="56.25">
      <c r="A26" s="41"/>
      <c r="B26" s="1" t="s">
        <v>2</v>
      </c>
      <c r="C26" s="66">
        <f>3528.3-0.1+767.26863+734.7</f>
        <v>5030.16863</v>
      </c>
      <c r="D26" s="66">
        <f>'[1]перелік об. по субв'!J7</f>
        <v>2873.522570000001</v>
      </c>
      <c r="E26" s="66">
        <f>4.70537+263.3172+97.0644+152.734+265.484+462.9912+76.9284+60.6156+568.764+60.6636+84.8436</f>
        <v>2098.11137</v>
      </c>
      <c r="F26" s="36">
        <f>D26/C26</f>
        <v>0.571257701553437</v>
      </c>
      <c r="G26" s="95">
        <f aca="true" t="shared" si="1" ref="G26:G37">D26-E26</f>
        <v>775.4112000000009</v>
      </c>
    </row>
    <row r="27" spans="1:7" ht="18.75">
      <c r="A27" s="41"/>
      <c r="B27" s="1" t="s">
        <v>3</v>
      </c>
      <c r="C27" s="70">
        <f>95.1027+595.1027-500-95.1027</f>
        <v>95.10270000000006</v>
      </c>
      <c r="D27" s="66">
        <f>95.1027+9.89184-9.89184</f>
        <v>95.1027</v>
      </c>
      <c r="E27" s="66">
        <f>95.1027+9.89184-9.89184</f>
        <v>95.1027</v>
      </c>
      <c r="F27" s="36">
        <f>D27/C27</f>
        <v>0.9999999999999994</v>
      </c>
      <c r="G27" s="95">
        <f t="shared" si="1"/>
        <v>0</v>
      </c>
    </row>
    <row r="28" spans="1:7" ht="18.75">
      <c r="A28" s="41"/>
      <c r="B28" s="1" t="s">
        <v>4</v>
      </c>
      <c r="C28" s="70">
        <f>1484+516</f>
        <v>2000</v>
      </c>
      <c r="D28" s="66"/>
      <c r="E28" s="66"/>
      <c r="F28" s="36">
        <f aca="true" t="shared" si="2" ref="F28:F46">D28/C28</f>
        <v>0</v>
      </c>
      <c r="G28" s="95">
        <f t="shared" si="1"/>
        <v>0</v>
      </c>
    </row>
    <row r="29" spans="1:7" ht="18.75" hidden="1">
      <c r="A29" s="41"/>
      <c r="B29" s="1" t="s">
        <v>5</v>
      </c>
      <c r="C29" s="70">
        <f>1103.7-1103.7</f>
        <v>0</v>
      </c>
      <c r="D29" s="66"/>
      <c r="E29" s="66"/>
      <c r="F29" s="36"/>
      <c r="G29" s="95">
        <f t="shared" si="1"/>
        <v>0</v>
      </c>
    </row>
    <row r="30" spans="1:7" ht="18.75">
      <c r="A30" s="41"/>
      <c r="B30" s="1" t="s">
        <v>6</v>
      </c>
      <c r="C30" s="70">
        <v>334.71211</v>
      </c>
      <c r="D30" s="66">
        <f>49.8816+19.4784+33.4692+61.7088+27.288+60.4736+35.18265+20.586</f>
        <v>308.06825000000003</v>
      </c>
      <c r="E30" s="66">
        <f>49.8816+19.4784+33.4692+61.7088+27.288+60.4736+35.18265+20.586</f>
        <v>308.06825000000003</v>
      </c>
      <c r="F30" s="36">
        <f>D30/C30</f>
        <v>0.9203976814582538</v>
      </c>
      <c r="G30" s="95">
        <f t="shared" si="1"/>
        <v>0</v>
      </c>
    </row>
    <row r="31" spans="1:7" ht="37.5">
      <c r="A31" s="41"/>
      <c r="B31" s="1" t="s">
        <v>7</v>
      </c>
      <c r="C31" s="66">
        <v>50</v>
      </c>
      <c r="D31" s="66">
        <f>9.89184</f>
        <v>9.89184</v>
      </c>
      <c r="E31" s="66">
        <f>9.89184</f>
        <v>9.89184</v>
      </c>
      <c r="F31" s="36">
        <f>D31/C31</f>
        <v>0.1978368</v>
      </c>
      <c r="G31" s="95">
        <f t="shared" si="1"/>
        <v>0</v>
      </c>
    </row>
    <row r="32" spans="1:7" ht="18.75" hidden="1">
      <c r="A32" s="41"/>
      <c r="B32" s="1"/>
      <c r="C32" s="70"/>
      <c r="D32" s="66">
        <v>0</v>
      </c>
      <c r="E32" s="71"/>
      <c r="F32" s="36" t="e">
        <f t="shared" si="2"/>
        <v>#DIV/0!</v>
      </c>
      <c r="G32" s="95">
        <f t="shared" si="1"/>
        <v>0</v>
      </c>
    </row>
    <row r="33" spans="1:7" ht="18.75" hidden="1">
      <c r="A33" s="41"/>
      <c r="B33" s="1"/>
      <c r="C33" s="70"/>
      <c r="D33" s="66">
        <v>0</v>
      </c>
      <c r="E33" s="71"/>
      <c r="F33" s="36" t="e">
        <f t="shared" si="2"/>
        <v>#DIV/0!</v>
      </c>
      <c r="G33" s="95">
        <f t="shared" si="1"/>
        <v>0</v>
      </c>
    </row>
    <row r="34" spans="1:7" ht="18.75">
      <c r="A34" s="41" t="s">
        <v>10</v>
      </c>
      <c r="B34" s="44" t="s">
        <v>13</v>
      </c>
      <c r="C34" s="69">
        <f>C35+C36+C37+C38</f>
        <v>14125.770110000001</v>
      </c>
      <c r="D34" s="67">
        <f>D35+D36+D37+D38</f>
        <v>2241.4816899999996</v>
      </c>
      <c r="E34" s="67">
        <f>SUM(E35:E38)</f>
        <v>2196.7223599999998</v>
      </c>
      <c r="F34" s="45">
        <f t="shared" si="2"/>
        <v>0.15868031778410413</v>
      </c>
      <c r="G34" s="94">
        <f>D34-E34</f>
        <v>44.75932999999986</v>
      </c>
    </row>
    <row r="35" spans="1:7" ht="18.75">
      <c r="A35" s="41"/>
      <c r="B35" s="2" t="s">
        <v>24</v>
      </c>
      <c r="C35" s="70">
        <f>3000-1000-95.1027</f>
        <v>1904.8973</v>
      </c>
      <c r="D35" s="66">
        <f>640</f>
        <v>640</v>
      </c>
      <c r="E35" s="66">
        <f>D35</f>
        <v>640</v>
      </c>
      <c r="F35" s="36">
        <f t="shared" si="2"/>
        <v>0.33597611797759386</v>
      </c>
      <c r="G35" s="95">
        <f t="shared" si="1"/>
        <v>0</v>
      </c>
    </row>
    <row r="36" spans="1:7" ht="37.5">
      <c r="A36" s="41"/>
      <c r="B36" s="2" t="s">
        <v>25</v>
      </c>
      <c r="C36" s="70">
        <f>7497.4+0.1+1613.6</f>
        <v>9111.1</v>
      </c>
      <c r="D36" s="66">
        <f>'[1]перелік об. по субв'!J67</f>
        <v>196.5</v>
      </c>
      <c r="E36" s="66">
        <v>196.5</v>
      </c>
      <c r="F36" s="36">
        <f t="shared" si="2"/>
        <v>0.021567099472072526</v>
      </c>
      <c r="G36" s="95">
        <f t="shared" si="1"/>
        <v>0</v>
      </c>
    </row>
    <row r="37" spans="1:7" ht="18.75">
      <c r="A37" s="41"/>
      <c r="B37" s="2" t="s">
        <v>26</v>
      </c>
      <c r="C37" s="66">
        <v>675</v>
      </c>
      <c r="D37" s="66">
        <f>65+2.658+23.4+11.8+96+53.417+21+21.4</f>
        <v>294.67499999999995</v>
      </c>
      <c r="E37" s="66">
        <f>65+2.658+87+9+23.4+53.417+21</f>
        <v>261.475</v>
      </c>
      <c r="F37" s="36">
        <f t="shared" si="2"/>
        <v>0.4365555555555555</v>
      </c>
      <c r="G37" s="95">
        <f t="shared" si="1"/>
        <v>33.19999999999993</v>
      </c>
    </row>
    <row r="38" spans="1:7" ht="37.5">
      <c r="A38" s="41"/>
      <c r="B38" s="2" t="s">
        <v>41</v>
      </c>
      <c r="C38" s="66">
        <v>2434.77281</v>
      </c>
      <c r="D38" s="66">
        <f>'[1]зведена'!G17+'[1]перелік об. по субв'!J65+'[1]перелік об. по субв'!J66</f>
        <v>1110.30669</v>
      </c>
      <c r="E38" s="66">
        <f>'[1]перелік об. по субв'!L65+'[1]перелік об. по субв'!L66</f>
        <v>1098.7473599999998</v>
      </c>
      <c r="F38" s="36">
        <f t="shared" si="2"/>
        <v>0.45602065434597977</v>
      </c>
      <c r="G38" s="95">
        <f>D38-E38</f>
        <v>11.559330000000045</v>
      </c>
    </row>
    <row r="39" spans="1:6" s="34" customFormat="1" ht="27.75" customHeight="1">
      <c r="A39" s="89" t="s">
        <v>40</v>
      </c>
      <c r="B39" s="90"/>
      <c r="C39" s="90"/>
      <c r="D39" s="90"/>
      <c r="E39" s="90"/>
      <c r="F39" s="91"/>
    </row>
    <row r="40" spans="1:10" ht="37.5" customHeight="1">
      <c r="A40" s="38">
        <v>2</v>
      </c>
      <c r="B40" s="39" t="s">
        <v>23</v>
      </c>
      <c r="C40" s="75">
        <f>C41</f>
        <v>4655.714</v>
      </c>
      <c r="D40" s="76">
        <f>D41</f>
        <v>695.538</v>
      </c>
      <c r="E40" s="40">
        <f>E41</f>
        <v>547.06608</v>
      </c>
      <c r="F40" s="18">
        <f t="shared" si="2"/>
        <v>0.14939448600150268</v>
      </c>
      <c r="G40" s="78"/>
      <c r="H40" s="78"/>
      <c r="I40" s="78"/>
      <c r="J40" s="78"/>
    </row>
    <row r="41" spans="1:7" ht="18.75">
      <c r="A41" s="41" t="s">
        <v>11</v>
      </c>
      <c r="B41" s="44" t="s">
        <v>13</v>
      </c>
      <c r="C41" s="43">
        <f>C42+C43</f>
        <v>4655.714</v>
      </c>
      <c r="D41" s="43">
        <f>D42+D43</f>
        <v>695.538</v>
      </c>
      <c r="E41" s="43">
        <f>E42+E43</f>
        <v>547.06608</v>
      </c>
      <c r="F41" s="14">
        <f t="shared" si="2"/>
        <v>0.14939448600150268</v>
      </c>
      <c r="G41" s="96">
        <f>G42+G43</f>
        <v>148.47191999999993</v>
      </c>
    </row>
    <row r="42" spans="1:7" s="34" customFormat="1" ht="38.25" customHeight="1">
      <c r="A42" s="46"/>
      <c r="B42" s="2" t="s">
        <v>8</v>
      </c>
      <c r="C42" s="47">
        <v>504.351</v>
      </c>
      <c r="D42" s="77">
        <f>'[1]перелік об. по субв'!J69</f>
        <v>59.196</v>
      </c>
      <c r="E42" s="65"/>
      <c r="F42" s="14">
        <f t="shared" si="2"/>
        <v>0.1173706406847612</v>
      </c>
      <c r="G42" s="97">
        <f>D42-E42</f>
        <v>59.196</v>
      </c>
    </row>
    <row r="43" spans="1:7" s="34" customFormat="1" ht="37.5">
      <c r="A43" s="46"/>
      <c r="B43" s="2" t="s">
        <v>27</v>
      </c>
      <c r="C43" s="47">
        <v>4151.363</v>
      </c>
      <c r="D43" s="72">
        <f>'[1]перелік об. по субв'!J74</f>
        <v>636.342</v>
      </c>
      <c r="E43" s="72">
        <f>'[1]перелік об. по субв'!L74</f>
        <v>547.06608</v>
      </c>
      <c r="F43" s="14">
        <f t="shared" si="2"/>
        <v>0.1532850776961687</v>
      </c>
      <c r="G43" s="96">
        <f>D43-E43</f>
        <v>89.27591999999993</v>
      </c>
    </row>
    <row r="44" spans="1:6" s="34" customFormat="1" ht="18.75" hidden="1">
      <c r="A44" s="46"/>
      <c r="B44" s="46"/>
      <c r="C44" s="46"/>
      <c r="D44" s="43">
        <f>D45+D46</f>
        <v>16598.825720000004</v>
      </c>
      <c r="E44" s="65"/>
      <c r="F44" s="21" t="e">
        <f t="shared" si="2"/>
        <v>#DIV/0!</v>
      </c>
    </row>
    <row r="45" spans="1:6" s="34" customFormat="1" ht="18.75" hidden="1">
      <c r="A45" s="46"/>
      <c r="B45" s="46"/>
      <c r="C45" s="46"/>
      <c r="D45" s="43">
        <f>D46+D47</f>
        <v>8299.412860000002</v>
      </c>
      <c r="E45" s="65"/>
      <c r="F45" s="21" t="e">
        <f t="shared" si="2"/>
        <v>#DIV/0!</v>
      </c>
    </row>
    <row r="46" spans="1:7" ht="18.75">
      <c r="A46" s="48"/>
      <c r="B46" s="49" t="s">
        <v>28</v>
      </c>
      <c r="C46" s="17">
        <f>C23+C40</f>
        <v>29413.87025</v>
      </c>
      <c r="D46" s="50">
        <f>D23+D40</f>
        <v>8299.412860000002</v>
      </c>
      <c r="E46" s="50">
        <f>E40+E23</f>
        <v>7161.707700000001</v>
      </c>
      <c r="F46" s="18">
        <f t="shared" si="2"/>
        <v>0.28215983784044885</v>
      </c>
      <c r="G46" s="95">
        <f>G34+G24+G41</f>
        <v>1137.705160000001</v>
      </c>
    </row>
    <row r="47" spans="1:6" ht="21" customHeight="1">
      <c r="A47" s="84" t="s">
        <v>29</v>
      </c>
      <c r="B47" s="84"/>
      <c r="C47" s="84"/>
      <c r="D47" s="51"/>
      <c r="E47" s="51"/>
      <c r="F47" s="51"/>
    </row>
    <row r="48" spans="1:6" ht="18.75">
      <c r="A48" s="83" t="s">
        <v>30</v>
      </c>
      <c r="B48" s="83"/>
      <c r="C48" s="53"/>
      <c r="D48" s="52"/>
      <c r="E48" s="52"/>
      <c r="F48" s="51"/>
    </row>
    <row r="49" spans="1:6" ht="18.75">
      <c r="A49" s="51"/>
      <c r="B49" s="51"/>
      <c r="C49" s="54"/>
      <c r="D49" s="51"/>
      <c r="E49" s="51"/>
      <c r="F49" s="51"/>
    </row>
  </sheetData>
  <sheetProtection/>
  <mergeCells count="15"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  <mergeCell ref="B4:B5"/>
    <mergeCell ref="C4:C5"/>
    <mergeCell ref="E4:E5"/>
    <mergeCell ref="G23:J23"/>
    <mergeCell ref="G40:J40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2014-12-26T13:24:20Z</dcterms:modified>
  <cp:category/>
  <cp:version/>
  <cp:contentType/>
  <cp:contentStatus/>
</cp:coreProperties>
</file>